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4915" windowHeight="13365" activeTab="3"/>
  </bookViews>
  <sheets>
    <sheet name="ORIGINAL" sheetId="1" r:id="rId1"/>
    <sheet name="BATERIA 5kwh" sheetId="4" r:id="rId2"/>
    <sheet name="BATERIA 20kwh" sheetId="5" r:id="rId3"/>
    <sheet name="Hoja5" sheetId="6" r:id="rId4"/>
  </sheets>
  <calcPr calcId="145621"/>
</workbook>
</file>

<file path=xl/calcChain.xml><?xml version="1.0" encoding="utf-8"?>
<calcChain xmlns="http://schemas.openxmlformats.org/spreadsheetml/2006/main">
  <c r="D10" i="6" l="1"/>
  <c r="E9" i="6"/>
  <c r="D9" i="6"/>
  <c r="F7" i="6"/>
  <c r="F6" i="6"/>
  <c r="E7" i="6"/>
  <c r="E6" i="6"/>
  <c r="E5" i="6"/>
  <c r="M20" i="5"/>
  <c r="M20" i="4"/>
  <c r="M20" i="1"/>
  <c r="J19" i="5"/>
  <c r="H19" i="5"/>
  <c r="F19" i="5"/>
  <c r="C19" i="5"/>
  <c r="J18" i="5"/>
  <c r="F18" i="5"/>
  <c r="C18" i="5"/>
  <c r="H18" i="5" s="1"/>
  <c r="J17" i="5"/>
  <c r="F17" i="5"/>
  <c r="C17" i="5"/>
  <c r="H17" i="5" s="1"/>
  <c r="J16" i="5"/>
  <c r="H16" i="5"/>
  <c r="F16" i="5"/>
  <c r="C16" i="5"/>
  <c r="J15" i="5"/>
  <c r="H15" i="5"/>
  <c r="F15" i="5"/>
  <c r="C15" i="5"/>
  <c r="J14" i="5"/>
  <c r="F14" i="5"/>
  <c r="K14" i="5" s="1"/>
  <c r="C14" i="5"/>
  <c r="H14" i="5" s="1"/>
  <c r="J13" i="5"/>
  <c r="F13" i="5"/>
  <c r="C13" i="5"/>
  <c r="H13" i="5" s="1"/>
  <c r="J12" i="5"/>
  <c r="H12" i="5"/>
  <c r="F12" i="5"/>
  <c r="C12" i="5"/>
  <c r="J11" i="5"/>
  <c r="H11" i="5"/>
  <c r="F11" i="5"/>
  <c r="C11" i="5"/>
  <c r="J10" i="5"/>
  <c r="F10" i="5"/>
  <c r="C10" i="5"/>
  <c r="H10" i="5" s="1"/>
  <c r="J9" i="5"/>
  <c r="F9" i="5"/>
  <c r="C9" i="5"/>
  <c r="H9" i="5" s="1"/>
  <c r="J8" i="5"/>
  <c r="H8" i="5"/>
  <c r="F8" i="5"/>
  <c r="C8" i="5"/>
  <c r="K14" i="4"/>
  <c r="M14" i="4" s="1"/>
  <c r="L14" i="4"/>
  <c r="M14" i="1"/>
  <c r="L14" i="1"/>
  <c r="J19" i="4"/>
  <c r="H19" i="4"/>
  <c r="F19" i="4"/>
  <c r="K19" i="4" s="1"/>
  <c r="C19" i="4"/>
  <c r="J18" i="4"/>
  <c r="F18" i="4"/>
  <c r="C18" i="4"/>
  <c r="H18" i="4" s="1"/>
  <c r="J17" i="4"/>
  <c r="F17" i="4"/>
  <c r="K17" i="4" s="1"/>
  <c r="L17" i="4" s="1"/>
  <c r="C17" i="4"/>
  <c r="H17" i="4" s="1"/>
  <c r="J16" i="4"/>
  <c r="H16" i="4"/>
  <c r="F16" i="4"/>
  <c r="C16" i="4"/>
  <c r="J15" i="4"/>
  <c r="H15" i="4"/>
  <c r="F15" i="4"/>
  <c r="C15" i="4"/>
  <c r="J14" i="4"/>
  <c r="F14" i="4"/>
  <c r="C14" i="4"/>
  <c r="H14" i="4" s="1"/>
  <c r="J13" i="4"/>
  <c r="F13" i="4"/>
  <c r="C13" i="4"/>
  <c r="H13" i="4" s="1"/>
  <c r="J12" i="4"/>
  <c r="H12" i="4"/>
  <c r="F12" i="4"/>
  <c r="C12" i="4"/>
  <c r="J11" i="4"/>
  <c r="H11" i="4"/>
  <c r="F11" i="4"/>
  <c r="C11" i="4"/>
  <c r="J10" i="4"/>
  <c r="F10" i="4"/>
  <c r="C10" i="4"/>
  <c r="H10" i="4" s="1"/>
  <c r="J9" i="4"/>
  <c r="F9" i="4"/>
  <c r="C9" i="4"/>
  <c r="H9" i="4" s="1"/>
  <c r="K9" i="4" s="1"/>
  <c r="L9" i="4" s="1"/>
  <c r="J8" i="4"/>
  <c r="K8" i="4" s="1"/>
  <c r="H8" i="4"/>
  <c r="F8" i="4"/>
  <c r="C8" i="4"/>
  <c r="C9" i="1"/>
  <c r="F9" i="1"/>
  <c r="H9" i="1"/>
  <c r="J9" i="1"/>
  <c r="C10" i="1"/>
  <c r="H10" i="1" s="1"/>
  <c r="F10" i="1"/>
  <c r="J10" i="1"/>
  <c r="C11" i="1"/>
  <c r="H11" i="1" s="1"/>
  <c r="F11" i="1"/>
  <c r="J11" i="1"/>
  <c r="C12" i="1"/>
  <c r="F12" i="1"/>
  <c r="H12" i="1"/>
  <c r="J12" i="1"/>
  <c r="C13" i="1"/>
  <c r="F13" i="1"/>
  <c r="H13" i="1"/>
  <c r="J13" i="1"/>
  <c r="C14" i="1"/>
  <c r="H14" i="1" s="1"/>
  <c r="F14" i="1"/>
  <c r="J14" i="1"/>
  <c r="C15" i="1"/>
  <c r="H15" i="1" s="1"/>
  <c r="F15" i="1"/>
  <c r="J15" i="1"/>
  <c r="C16" i="1"/>
  <c r="F16" i="1"/>
  <c r="H16" i="1"/>
  <c r="J16" i="1"/>
  <c r="C17" i="1"/>
  <c r="F17" i="1"/>
  <c r="H17" i="1"/>
  <c r="J17" i="1"/>
  <c r="C18" i="1"/>
  <c r="H18" i="1" s="1"/>
  <c r="F18" i="1"/>
  <c r="J18" i="1"/>
  <c r="C19" i="1"/>
  <c r="H19" i="1" s="1"/>
  <c r="F19" i="1"/>
  <c r="J19" i="1"/>
  <c r="L19" i="4" l="1"/>
  <c r="M19" i="4" s="1"/>
  <c r="K19" i="5"/>
  <c r="L19" i="5" s="1"/>
  <c r="K18" i="4"/>
  <c r="L18" i="4" s="1"/>
  <c r="M18" i="4" s="1"/>
  <c r="K17" i="5"/>
  <c r="L17" i="5" s="1"/>
  <c r="M17" i="5" s="1"/>
  <c r="K15" i="5"/>
  <c r="K16" i="4"/>
  <c r="L16" i="4" s="1"/>
  <c r="M16" i="4" s="1"/>
  <c r="K15" i="4"/>
  <c r="L15" i="4" s="1"/>
  <c r="M15" i="4" s="1"/>
  <c r="K13" i="5"/>
  <c r="L13" i="5" s="1"/>
  <c r="M13" i="5" s="1"/>
  <c r="K13" i="4"/>
  <c r="L13" i="4" s="1"/>
  <c r="M13" i="4" s="1"/>
  <c r="K12" i="4"/>
  <c r="K11" i="4"/>
  <c r="L11" i="4" s="1"/>
  <c r="K10" i="4"/>
  <c r="L10" i="4" s="1"/>
  <c r="M10" i="4" s="1"/>
  <c r="K9" i="5"/>
  <c r="L9" i="5" s="1"/>
  <c r="M9" i="5" s="1"/>
  <c r="L14" i="5"/>
  <c r="M14" i="5" s="1"/>
  <c r="K8" i="5"/>
  <c r="L8" i="5" s="1"/>
  <c r="K12" i="5"/>
  <c r="L12" i="5" s="1"/>
  <c r="K16" i="5"/>
  <c r="L16" i="5" s="1"/>
  <c r="K11" i="5"/>
  <c r="K10" i="5"/>
  <c r="L10" i="5" s="1"/>
  <c r="K18" i="5"/>
  <c r="M17" i="4"/>
  <c r="M9" i="4"/>
  <c r="L8" i="4"/>
  <c r="M8" i="4" s="1"/>
  <c r="K16" i="1"/>
  <c r="L16" i="1" s="1"/>
  <c r="M16" i="1" s="1"/>
  <c r="K14" i="1"/>
  <c r="K18" i="1"/>
  <c r="K12" i="1"/>
  <c r="L12" i="1" s="1"/>
  <c r="M12" i="1" s="1"/>
  <c r="K10" i="1"/>
  <c r="L10" i="1" s="1"/>
  <c r="K17" i="1"/>
  <c r="L17" i="1" s="1"/>
  <c r="K9" i="1"/>
  <c r="K19" i="1"/>
  <c r="K13" i="1"/>
  <c r="L13" i="1" s="1"/>
  <c r="K11" i="1"/>
  <c r="K15" i="1"/>
  <c r="F8" i="1"/>
  <c r="J8" i="1"/>
  <c r="C8" i="1"/>
  <c r="H8" i="1" s="1"/>
  <c r="L19" i="1" l="1"/>
  <c r="M19" i="1" s="1"/>
  <c r="M19" i="5"/>
  <c r="L18" i="1"/>
  <c r="M18" i="1" s="1"/>
  <c r="M17" i="1"/>
  <c r="M16" i="5"/>
  <c r="L15" i="5"/>
  <c r="M15" i="5" s="1"/>
  <c r="L15" i="1"/>
  <c r="M15" i="1" s="1"/>
  <c r="M13" i="1"/>
  <c r="L12" i="4"/>
  <c r="M12" i="4" s="1"/>
  <c r="M11" i="4"/>
  <c r="L11" i="1"/>
  <c r="M11" i="1" s="1"/>
  <c r="M10" i="1"/>
  <c r="L9" i="1"/>
  <c r="M9" i="1" s="1"/>
  <c r="M8" i="5"/>
  <c r="M12" i="5"/>
  <c r="L18" i="5"/>
  <c r="M18" i="5" s="1"/>
  <c r="M10" i="5"/>
  <c r="L11" i="5"/>
  <c r="M11" i="5" s="1"/>
  <c r="K8" i="1"/>
  <c r="L8" i="1" l="1"/>
  <c r="M8" i="1" s="1"/>
</calcChain>
</file>

<file path=xl/sharedStrings.xml><?xml version="1.0" encoding="utf-8"?>
<sst xmlns="http://schemas.openxmlformats.org/spreadsheetml/2006/main" count="72" uniqueCount="25">
  <si>
    <t>Dias</t>
  </si>
  <si>
    <t>IVA</t>
  </si>
  <si>
    <t>IMP electricidad</t>
  </si>
  <si>
    <t>NOCHE</t>
  </si>
  <si>
    <t>Inicio</t>
  </si>
  <si>
    <t>Fin</t>
  </si>
  <si>
    <t>Kw P1</t>
  </si>
  <si>
    <t>Kw P2</t>
  </si>
  <si>
    <t>Pot</t>
  </si>
  <si>
    <t>€ Pot</t>
  </si>
  <si>
    <t>KWGen</t>
  </si>
  <si>
    <t>IMP</t>
  </si>
  <si>
    <t>TOTAL</t>
  </si>
  <si>
    <t>DIA</t>
  </si>
  <si>
    <t>Precio Energia</t>
  </si>
  <si>
    <t>Precio Potencia</t>
  </si>
  <si>
    <t>P2 €/kwh</t>
  </si>
  <si>
    <t>P1 €/kwh</t>
  </si>
  <si>
    <t>GEN €/Kwh</t>
  </si>
  <si>
    <t>€/kw/dia</t>
  </si>
  <si>
    <t>KW €</t>
  </si>
  <si>
    <t>GEN €</t>
  </si>
  <si>
    <t>SIN BATERIA</t>
  </si>
  <si>
    <t>BATERIA 5KWH</t>
  </si>
  <si>
    <t>BATERIA 20KWH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</si>
</sst>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_-* #,##0.00&quot; €&quot;_-;\-* #,##0.00&quot; €&quot;_-;_-* \-??&quot; €&quot;_-;_-@_-"/>
    <numFmt numFmtId="165" formatCode="0.0"/>
    <numFmt numFmtId="166" formatCode="0.000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1"/>
    </font>
    <font>
      <sz val="11"/>
      <name val="Calibri"/>
      <family val="2"/>
      <charset val="1"/>
    </font>
    <font>
      <sz val="11"/>
      <color indexed="58"/>
      <name val="Calibri"/>
      <family val="2"/>
      <charset val="1"/>
    </font>
    <font>
      <sz val="11"/>
      <color indexed="16"/>
      <name val="Calibri"/>
      <family val="2"/>
      <charset val="1"/>
    </font>
    <font>
      <sz val="11"/>
      <color indexed="52"/>
      <name val="Calibri"/>
      <family val="2"/>
      <charset val="1"/>
    </font>
    <font>
      <b/>
      <sz val="11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26"/>
      </patternFill>
    </fill>
    <fill>
      <patternFill patternType="solid">
        <fgColor indexed="22"/>
        <bgColor indexed="42"/>
      </patternFill>
    </fill>
    <fill>
      <patternFill patternType="solid">
        <fgColor indexed="43"/>
        <bgColor indexed="26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0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7" fillId="2" borderId="0"/>
    <xf numFmtId="0" fontId="6" fillId="3" borderId="0"/>
    <xf numFmtId="0" fontId="8" fillId="4" borderId="0"/>
    <xf numFmtId="0" fontId="3" fillId="0" borderId="0"/>
    <xf numFmtId="164" fontId="3" fillId="0" borderId="0"/>
    <xf numFmtId="9" fontId="3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2"/>
    <xf numFmtId="0" fontId="3" fillId="0" borderId="0" xfId="6"/>
    <xf numFmtId="0" fontId="4" fillId="0" borderId="0" xfId="6" applyFont="1"/>
    <xf numFmtId="0" fontId="3" fillId="0" borderId="0" xfId="6" applyFont="1" applyAlignment="1">
      <alignment horizontal="right"/>
    </xf>
    <xf numFmtId="9" fontId="3" fillId="0" borderId="0" xfId="6" applyNumberFormat="1"/>
    <xf numFmtId="1" fontId="3" fillId="0" borderId="0" xfId="6" applyNumberFormat="1"/>
    <xf numFmtId="165" fontId="3" fillId="0" borderId="0" xfId="6" applyNumberFormat="1"/>
    <xf numFmtId="9" fontId="3" fillId="0" borderId="0" xfId="8" applyNumberFormat="1"/>
    <xf numFmtId="10" fontId="5" fillId="0" borderId="0" xfId="6" applyNumberFormat="1" applyFont="1"/>
    <xf numFmtId="0" fontId="3" fillId="0" borderId="0" xfId="7" applyNumberFormat="1"/>
    <xf numFmtId="0" fontId="3" fillId="0" borderId="0" xfId="6" applyNumberFormat="1"/>
    <xf numFmtId="0" fontId="3" fillId="0" borderId="0" xfId="6" applyFont="1"/>
    <xf numFmtId="14" fontId="3" fillId="0" borderId="0" xfId="6" applyNumberFormat="1"/>
    <xf numFmtId="164" fontId="3" fillId="0" borderId="0" xfId="7"/>
    <xf numFmtId="43" fontId="3" fillId="0" borderId="0" xfId="6" applyNumberFormat="1"/>
    <xf numFmtId="164" fontId="9" fillId="0" borderId="0" xfId="7" applyFont="1"/>
    <xf numFmtId="0" fontId="9" fillId="0" borderId="0" xfId="6" applyFont="1"/>
    <xf numFmtId="44" fontId="3" fillId="0" borderId="0" xfId="1" applyFont="1"/>
    <xf numFmtId="166" fontId="0" fillId="0" borderId="0" xfId="0" applyNumberFormat="1"/>
    <xf numFmtId="166" fontId="3" fillId="0" borderId="0" xfId="6" applyNumberFormat="1" applyFont="1"/>
    <xf numFmtId="0" fontId="9" fillId="0" borderId="0" xfId="6" applyFont="1" applyAlignment="1">
      <alignment horizontal="left"/>
    </xf>
    <xf numFmtId="165" fontId="9" fillId="0" borderId="0" xfId="6" applyNumberFormat="1" applyFont="1"/>
    <xf numFmtId="0" fontId="3" fillId="0" borderId="0" xfId="6"/>
    <xf numFmtId="1" fontId="3" fillId="0" borderId="0" xfId="6" applyNumberFormat="1"/>
    <xf numFmtId="0" fontId="3" fillId="0" borderId="0" xfId="6" applyNumberFormat="1"/>
    <xf numFmtId="0" fontId="3" fillId="0" borderId="0" xfId="6" applyFont="1"/>
    <xf numFmtId="14" fontId="3" fillId="0" borderId="0" xfId="6" applyNumberFormat="1"/>
    <xf numFmtId="164" fontId="3" fillId="0" borderId="0" xfId="7"/>
    <xf numFmtId="43" fontId="3" fillId="0" borderId="0" xfId="6" applyNumberFormat="1"/>
    <xf numFmtId="164" fontId="9" fillId="0" borderId="0" xfId="7" applyFont="1"/>
    <xf numFmtId="44" fontId="9" fillId="0" borderId="0" xfId="1" applyFont="1"/>
    <xf numFmtId="0" fontId="3" fillId="5" borderId="0" xfId="6" applyFont="1" applyFill="1"/>
    <xf numFmtId="44" fontId="3" fillId="0" borderId="0" xfId="6" applyNumberFormat="1" applyFont="1"/>
    <xf numFmtId="44" fontId="0" fillId="0" borderId="0" xfId="0" applyNumberFormat="1"/>
    <xf numFmtId="43" fontId="0" fillId="0" borderId="0" xfId="9" applyFont="1"/>
    <xf numFmtId="43" fontId="0" fillId="0" borderId="0" xfId="0" applyNumberFormat="1"/>
  </cellXfs>
  <cellStyles count="10">
    <cellStyle name="Excel Built-in Bad" xfId="3"/>
    <cellStyle name="Excel Built-in Good" xfId="4"/>
    <cellStyle name="Excel Built-in Neutral" xfId="5"/>
    <cellStyle name="Excel Built-in Normal" xfId="6"/>
    <cellStyle name="Millares" xfId="9" builtinId="3"/>
    <cellStyle name="Moneda" xfId="1" builtinId="4"/>
    <cellStyle name="Moneda 2" xfId="7"/>
    <cellStyle name="Normal" xfId="0" builtinId="0"/>
    <cellStyle name="Normal 2" xfId="2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topLeftCell="A4" zoomScale="180" zoomScaleNormal="180" workbookViewId="0">
      <selection activeCell="C21" sqref="C21"/>
    </sheetView>
  </sheetViews>
  <sheetFormatPr baseColWidth="10" defaultRowHeight="15" x14ac:dyDescent="0.25"/>
  <cols>
    <col min="1" max="1" width="11.5703125" customWidth="1"/>
    <col min="2" max="2" width="11.28515625" customWidth="1"/>
    <col min="3" max="3" width="6.140625" customWidth="1"/>
    <col min="4" max="4" width="5.85546875" customWidth="1"/>
    <col min="5" max="5" width="6.28515625" bestFit="1" customWidth="1"/>
    <col min="6" max="6" width="8.42578125" bestFit="1" customWidth="1"/>
    <col min="7" max="7" width="8.7109375" customWidth="1"/>
    <col min="8" max="8" width="8.42578125" bestFit="1" customWidth="1"/>
    <col min="9" max="9" width="8.28515625" customWidth="1"/>
    <col min="10" max="10" width="9.42578125" customWidth="1"/>
    <col min="11" max="11" width="8.85546875" bestFit="1" customWidth="1"/>
    <col min="12" max="12" width="8.5703125" customWidth="1"/>
    <col min="13" max="13" width="9.5703125" customWidth="1"/>
    <col min="14" max="14" width="8.42578125" bestFit="1" customWidth="1"/>
    <col min="15" max="15" width="7.42578125" customWidth="1"/>
    <col min="16" max="16" width="5" bestFit="1" customWidth="1"/>
    <col min="17" max="17" width="8.140625" bestFit="1" customWidth="1"/>
    <col min="18" max="18" width="4.140625" bestFit="1" customWidth="1"/>
    <col min="19" max="19" width="8.42578125" bestFit="1" customWidth="1"/>
  </cols>
  <sheetData>
    <row r="1" spans="1:19" x14ac:dyDescent="0.25">
      <c r="A1" s="21" t="s">
        <v>1</v>
      </c>
      <c r="B1" s="4"/>
      <c r="C1" s="5">
        <v>0.21</v>
      </c>
      <c r="D1" s="4"/>
      <c r="E1" s="22" t="s">
        <v>14</v>
      </c>
      <c r="G1" s="7"/>
      <c r="H1" s="4"/>
      <c r="I1" s="17" t="s">
        <v>15</v>
      </c>
      <c r="J1" s="4"/>
      <c r="K1" s="4"/>
      <c r="L1" s="4"/>
      <c r="M1" s="4"/>
      <c r="N1" s="4"/>
      <c r="O1" s="4"/>
    </row>
    <row r="2" spans="1:19" x14ac:dyDescent="0.25">
      <c r="A2" s="21" t="s">
        <v>2</v>
      </c>
      <c r="B2" s="6"/>
      <c r="C2" s="9">
        <v>5.1126963200000007E-2</v>
      </c>
      <c r="D2" s="2"/>
      <c r="E2" s="12" t="s">
        <v>17</v>
      </c>
      <c r="G2" s="20">
        <v>5.4535E-2</v>
      </c>
      <c r="I2" t="s">
        <v>19</v>
      </c>
      <c r="J2" s="23">
        <v>0.10394400000000001</v>
      </c>
      <c r="K2" s="8"/>
      <c r="L2" s="8"/>
      <c r="M2" s="8"/>
      <c r="N2" s="8"/>
      <c r="O2" s="1"/>
    </row>
    <row r="3" spans="1:19" x14ac:dyDescent="0.25">
      <c r="E3" s="12" t="s">
        <v>16</v>
      </c>
      <c r="G3" s="20">
        <v>0.12627099999999999</v>
      </c>
      <c r="I3" s="7"/>
      <c r="J3" s="8"/>
      <c r="K3" s="1"/>
      <c r="L3" s="1"/>
      <c r="M3" s="1"/>
      <c r="N3" s="1"/>
      <c r="O3" s="1"/>
      <c r="P3" s="1"/>
      <c r="Q3" s="1"/>
      <c r="R3" s="1"/>
      <c r="S3" s="1"/>
    </row>
    <row r="4" spans="1:19" x14ac:dyDescent="0.25">
      <c r="E4" s="12" t="s">
        <v>18</v>
      </c>
      <c r="G4" s="20">
        <v>4.9000000000000002E-2</v>
      </c>
      <c r="I4" s="1"/>
      <c r="J4" s="1"/>
      <c r="K4" s="1"/>
      <c r="O4" s="1"/>
      <c r="P4" s="1"/>
      <c r="Q4" s="1"/>
      <c r="R4" s="1"/>
      <c r="S4" s="1"/>
    </row>
    <row r="5" spans="1:19" x14ac:dyDescent="0.25">
      <c r="G5" s="19"/>
      <c r="I5" s="1"/>
      <c r="J5" s="1"/>
      <c r="K5" s="1"/>
      <c r="O5" s="1"/>
      <c r="P5" s="10"/>
      <c r="Q5" s="1"/>
      <c r="R5" s="1"/>
      <c r="S5" s="1"/>
    </row>
    <row r="6" spans="1:19" x14ac:dyDescent="0.25">
      <c r="A6" s="1"/>
      <c r="B6" s="1"/>
      <c r="D6" s="3" t="s">
        <v>13</v>
      </c>
      <c r="E6" s="3" t="s">
        <v>3</v>
      </c>
      <c r="F6" s="3"/>
      <c r="G6" s="1"/>
      <c r="H6" s="1"/>
      <c r="I6" s="1"/>
      <c r="J6" s="1"/>
      <c r="K6" s="1"/>
      <c r="L6" s="1"/>
      <c r="M6" s="1"/>
      <c r="O6" s="1"/>
      <c r="P6" s="1"/>
      <c r="Q6" s="1"/>
      <c r="R6" s="1"/>
      <c r="S6" s="1"/>
    </row>
    <row r="7" spans="1:19" x14ac:dyDescent="0.25">
      <c r="A7" s="2" t="s">
        <v>4</v>
      </c>
      <c r="B7" s="2" t="s">
        <v>5</v>
      </c>
      <c r="C7" s="2" t="s">
        <v>0</v>
      </c>
      <c r="D7" s="12" t="s">
        <v>7</v>
      </c>
      <c r="E7" s="12" t="s">
        <v>6</v>
      </c>
      <c r="F7" s="14" t="s">
        <v>20</v>
      </c>
      <c r="G7" s="2" t="s">
        <v>8</v>
      </c>
      <c r="H7" s="2" t="s">
        <v>9</v>
      </c>
      <c r="I7" s="12" t="s">
        <v>10</v>
      </c>
      <c r="J7" s="12" t="s">
        <v>21</v>
      </c>
      <c r="K7" s="2" t="s">
        <v>11</v>
      </c>
      <c r="L7" s="2" t="s">
        <v>1</v>
      </c>
      <c r="M7" s="2" t="s">
        <v>12</v>
      </c>
      <c r="O7" s="1"/>
      <c r="P7" s="1"/>
      <c r="Q7" s="1"/>
      <c r="R7" s="1"/>
      <c r="S7" s="1"/>
    </row>
    <row r="8" spans="1:19" x14ac:dyDescent="0.25">
      <c r="A8" s="13">
        <v>43831</v>
      </c>
      <c r="B8" s="13">
        <v>43861</v>
      </c>
      <c r="C8" s="24">
        <f>B8-A8+1</f>
        <v>31</v>
      </c>
      <c r="D8" s="32">
        <v>131</v>
      </c>
      <c r="E8" s="32">
        <v>401</v>
      </c>
      <c r="F8" s="18">
        <f>ROUND($G$3*D8,2)+ROUND($G$2*E8,2)</f>
        <v>38.409999999999997</v>
      </c>
      <c r="G8" s="23">
        <v>4</v>
      </c>
      <c r="H8" s="18">
        <f>ROUND(G8*$J$2*C8,2)</f>
        <v>12.89</v>
      </c>
      <c r="I8" s="32">
        <v>25.9</v>
      </c>
      <c r="J8" s="18">
        <f>ROUND($G$4*I8,2)</f>
        <v>1.27</v>
      </c>
      <c r="K8" s="18">
        <f>IF(J8&gt;F8,ROUND((H8)*$C$2,2),ROUND((-J8+H8+F8)*$C$2,2))</f>
        <v>2.56</v>
      </c>
      <c r="L8" s="18">
        <f>IF(J8&lt;F8,ROUND((F8+K8+H8+-J8)*$C$1,2),ROUND((K8+H8)*$C$1,2))</f>
        <v>11.04</v>
      </c>
      <c r="M8" s="31">
        <f>IF(J8&lt;F8,F8+K8+H8-J8+L8,K8+H8+L8)</f>
        <v>63.629999999999995</v>
      </c>
      <c r="N8" s="1"/>
      <c r="O8" s="1"/>
      <c r="P8" s="1"/>
      <c r="Q8" s="1"/>
      <c r="R8" s="1"/>
      <c r="S8" s="1"/>
    </row>
    <row r="9" spans="1:19" x14ac:dyDescent="0.25">
      <c r="A9" s="27">
        <v>43862</v>
      </c>
      <c r="B9" s="27">
        <v>43890</v>
      </c>
      <c r="C9" s="24">
        <f t="shared" ref="C9:C19" si="0">B9-A9+1</f>
        <v>29</v>
      </c>
      <c r="D9" s="32">
        <v>106</v>
      </c>
      <c r="E9" s="32">
        <v>287</v>
      </c>
      <c r="F9" s="18">
        <f t="shared" ref="F9:F19" si="1">ROUND($G$3*D9,2)+ROUND($G$2*E9,2)</f>
        <v>29.03</v>
      </c>
      <c r="G9" s="23">
        <v>4</v>
      </c>
      <c r="H9" s="18">
        <f t="shared" ref="H9:H19" si="2">ROUND(G9*$J$2*C9,2)</f>
        <v>12.06</v>
      </c>
      <c r="I9" s="32">
        <v>91.7</v>
      </c>
      <c r="J9" s="18">
        <f t="shared" ref="J9:J19" si="3">ROUND($G$4*I9,2)</f>
        <v>4.49</v>
      </c>
      <c r="K9" s="18">
        <f t="shared" ref="K9:K19" si="4">IF(J9&gt;F9,ROUND((H9)*$C$2,2),ROUND((-J9+H9+F9)*$C$2,2))</f>
        <v>1.87</v>
      </c>
      <c r="L9" s="18">
        <f t="shared" ref="L9:L19" si="5">IF(J9&lt;F9,ROUND((F9+K9+H9+-J9)*$C$1,2),ROUND((K9+H9)*$C$1,2))</f>
        <v>8.08</v>
      </c>
      <c r="M9" s="31">
        <f t="shared" ref="M9:M19" si="6">IF(J9&lt;F9,F9+K9+H9-J9+L9,K9+H9+L9)</f>
        <v>46.55</v>
      </c>
      <c r="N9" s="3"/>
      <c r="O9" s="3"/>
      <c r="P9" s="3"/>
      <c r="Q9" s="3"/>
      <c r="R9" s="3"/>
      <c r="S9" s="1"/>
    </row>
    <row r="10" spans="1:19" x14ac:dyDescent="0.25">
      <c r="A10" s="27">
        <v>43891</v>
      </c>
      <c r="B10" s="27">
        <v>43921</v>
      </c>
      <c r="C10" s="24">
        <f t="shared" si="0"/>
        <v>31</v>
      </c>
      <c r="D10" s="32">
        <v>99.5</v>
      </c>
      <c r="E10" s="32">
        <v>205</v>
      </c>
      <c r="F10" s="18">
        <f t="shared" si="1"/>
        <v>23.740000000000002</v>
      </c>
      <c r="G10" s="23">
        <v>4</v>
      </c>
      <c r="H10" s="18">
        <f t="shared" si="2"/>
        <v>12.89</v>
      </c>
      <c r="I10" s="32">
        <v>142</v>
      </c>
      <c r="J10" s="18">
        <f t="shared" si="3"/>
        <v>6.96</v>
      </c>
      <c r="K10" s="18">
        <f t="shared" si="4"/>
        <v>1.52</v>
      </c>
      <c r="L10" s="18">
        <f t="shared" si="5"/>
        <v>6.55</v>
      </c>
      <c r="M10" s="31">
        <f t="shared" si="6"/>
        <v>37.74</v>
      </c>
      <c r="O10" s="15"/>
      <c r="P10" s="1"/>
      <c r="Q10" s="1"/>
      <c r="R10" s="1"/>
      <c r="S10" s="1"/>
    </row>
    <row r="11" spans="1:19" x14ac:dyDescent="0.25">
      <c r="A11" s="27">
        <v>43922</v>
      </c>
      <c r="B11" s="27">
        <v>43951</v>
      </c>
      <c r="C11" s="24">
        <f t="shared" si="0"/>
        <v>30</v>
      </c>
      <c r="D11" s="32">
        <v>81.7</v>
      </c>
      <c r="E11" s="32">
        <v>172</v>
      </c>
      <c r="F11" s="18">
        <f t="shared" si="1"/>
        <v>19.700000000000003</v>
      </c>
      <c r="G11" s="23">
        <v>4</v>
      </c>
      <c r="H11" s="18">
        <f t="shared" si="2"/>
        <v>12.47</v>
      </c>
      <c r="I11" s="32">
        <v>219</v>
      </c>
      <c r="J11" s="18">
        <f t="shared" si="3"/>
        <v>10.73</v>
      </c>
      <c r="K11" s="18">
        <f t="shared" si="4"/>
        <v>1.1000000000000001</v>
      </c>
      <c r="L11" s="18">
        <f t="shared" si="5"/>
        <v>4.7300000000000004</v>
      </c>
      <c r="M11" s="31">
        <f t="shared" si="6"/>
        <v>27.270000000000003</v>
      </c>
    </row>
    <row r="12" spans="1:19" x14ac:dyDescent="0.25">
      <c r="A12" s="27">
        <v>43952</v>
      </c>
      <c r="B12" s="27">
        <v>43982</v>
      </c>
      <c r="C12" s="24">
        <f t="shared" si="0"/>
        <v>31</v>
      </c>
      <c r="D12" s="32">
        <v>92.6</v>
      </c>
      <c r="E12" s="32">
        <v>162</v>
      </c>
      <c r="F12" s="18">
        <f t="shared" si="1"/>
        <v>20.52</v>
      </c>
      <c r="G12" s="23">
        <v>4</v>
      </c>
      <c r="H12" s="18">
        <f t="shared" si="2"/>
        <v>12.89</v>
      </c>
      <c r="I12" s="32">
        <v>448</v>
      </c>
      <c r="J12" s="18">
        <f t="shared" si="3"/>
        <v>21.95</v>
      </c>
      <c r="K12" s="18">
        <f t="shared" si="4"/>
        <v>0.66</v>
      </c>
      <c r="L12" s="18">
        <f t="shared" si="5"/>
        <v>2.85</v>
      </c>
      <c r="M12" s="31">
        <f t="shared" si="6"/>
        <v>16.400000000000002</v>
      </c>
    </row>
    <row r="13" spans="1:19" x14ac:dyDescent="0.25">
      <c r="A13" s="27">
        <v>43983</v>
      </c>
      <c r="B13" s="27">
        <v>44012</v>
      </c>
      <c r="C13" s="24">
        <f t="shared" si="0"/>
        <v>30</v>
      </c>
      <c r="D13" s="32">
        <v>125</v>
      </c>
      <c r="E13" s="32">
        <v>162</v>
      </c>
      <c r="F13" s="18">
        <f t="shared" si="1"/>
        <v>24.61</v>
      </c>
      <c r="G13" s="23">
        <v>4</v>
      </c>
      <c r="H13" s="18">
        <f t="shared" si="2"/>
        <v>12.47</v>
      </c>
      <c r="I13" s="32">
        <v>546</v>
      </c>
      <c r="J13" s="18">
        <f t="shared" si="3"/>
        <v>26.75</v>
      </c>
      <c r="K13" s="18">
        <f t="shared" si="4"/>
        <v>0.64</v>
      </c>
      <c r="L13" s="18">
        <f t="shared" si="5"/>
        <v>2.75</v>
      </c>
      <c r="M13" s="31">
        <f t="shared" si="6"/>
        <v>15.860000000000001</v>
      </c>
      <c r="N13" s="30"/>
      <c r="O13" s="29"/>
      <c r="P13" s="23"/>
      <c r="Q13" s="25"/>
      <c r="R13" s="30"/>
      <c r="S13" s="25"/>
    </row>
    <row r="14" spans="1:19" x14ac:dyDescent="0.25">
      <c r="A14" s="27">
        <v>44013</v>
      </c>
      <c r="B14" s="27">
        <v>44043</v>
      </c>
      <c r="C14" s="24">
        <f t="shared" si="0"/>
        <v>31</v>
      </c>
      <c r="D14" s="32">
        <v>150</v>
      </c>
      <c r="E14" s="32">
        <v>203</v>
      </c>
      <c r="F14" s="18">
        <f t="shared" si="1"/>
        <v>30.01</v>
      </c>
      <c r="G14" s="23">
        <v>4</v>
      </c>
      <c r="H14" s="18">
        <f t="shared" si="2"/>
        <v>12.89</v>
      </c>
      <c r="I14" s="32">
        <v>517</v>
      </c>
      <c r="J14" s="18">
        <f t="shared" si="3"/>
        <v>25.33</v>
      </c>
      <c r="K14" s="18">
        <f t="shared" si="4"/>
        <v>0.9</v>
      </c>
      <c r="L14" s="18">
        <f t="shared" si="5"/>
        <v>3.88</v>
      </c>
      <c r="M14" s="31">
        <f t="shared" si="6"/>
        <v>22.349999999999998</v>
      </c>
      <c r="N14" s="30"/>
      <c r="O14" s="25"/>
      <c r="P14" s="23"/>
      <c r="Q14" s="25"/>
      <c r="R14" s="30"/>
      <c r="S14" s="25"/>
    </row>
    <row r="15" spans="1:19" x14ac:dyDescent="0.25">
      <c r="A15" s="27">
        <v>44044</v>
      </c>
      <c r="B15" s="27">
        <v>44074</v>
      </c>
      <c r="C15" s="24">
        <f t="shared" si="0"/>
        <v>31</v>
      </c>
      <c r="D15" s="32">
        <v>134</v>
      </c>
      <c r="E15" s="32">
        <v>195</v>
      </c>
      <c r="F15" s="18">
        <f t="shared" si="1"/>
        <v>27.550000000000004</v>
      </c>
      <c r="G15" s="23">
        <v>4</v>
      </c>
      <c r="H15" s="18">
        <f t="shared" si="2"/>
        <v>12.89</v>
      </c>
      <c r="I15" s="32">
        <v>438</v>
      </c>
      <c r="J15" s="18">
        <f t="shared" si="3"/>
        <v>21.46</v>
      </c>
      <c r="K15" s="18">
        <f t="shared" si="4"/>
        <v>0.97</v>
      </c>
      <c r="L15" s="18">
        <f t="shared" si="5"/>
        <v>4.1900000000000004</v>
      </c>
      <c r="M15" s="31">
        <f t="shared" si="6"/>
        <v>24.140000000000004</v>
      </c>
      <c r="N15" s="25"/>
      <c r="O15" s="25"/>
      <c r="P15" s="23"/>
      <c r="Q15" s="25"/>
      <c r="R15" s="30"/>
      <c r="S15" s="25"/>
    </row>
    <row r="16" spans="1:19" x14ac:dyDescent="0.25">
      <c r="A16" s="27">
        <v>44075</v>
      </c>
      <c r="B16" s="27">
        <v>44104</v>
      </c>
      <c r="C16" s="24">
        <f t="shared" si="0"/>
        <v>30</v>
      </c>
      <c r="D16" s="32">
        <v>164</v>
      </c>
      <c r="E16" s="32">
        <v>195</v>
      </c>
      <c r="F16" s="18">
        <f t="shared" si="1"/>
        <v>31.340000000000003</v>
      </c>
      <c r="G16" s="23">
        <v>4</v>
      </c>
      <c r="H16" s="18">
        <f t="shared" si="2"/>
        <v>12.47</v>
      </c>
      <c r="I16" s="32">
        <v>336</v>
      </c>
      <c r="J16" s="18">
        <f t="shared" si="3"/>
        <v>16.46</v>
      </c>
      <c r="K16" s="18">
        <f t="shared" si="4"/>
        <v>1.4</v>
      </c>
      <c r="L16" s="18">
        <f t="shared" si="5"/>
        <v>6.04</v>
      </c>
      <c r="M16" s="31">
        <f t="shared" si="6"/>
        <v>34.79</v>
      </c>
      <c r="N16" s="30"/>
      <c r="P16" s="23"/>
      <c r="Q16" s="25"/>
      <c r="R16" s="30"/>
      <c r="S16" s="25"/>
    </row>
    <row r="17" spans="1:19" x14ac:dyDescent="0.25">
      <c r="A17" s="27">
        <v>44105</v>
      </c>
      <c r="B17" s="27">
        <v>44135</v>
      </c>
      <c r="C17" s="24">
        <f t="shared" si="0"/>
        <v>31</v>
      </c>
      <c r="D17" s="32">
        <v>200</v>
      </c>
      <c r="E17" s="32">
        <v>221</v>
      </c>
      <c r="F17" s="18">
        <f t="shared" si="1"/>
        <v>37.299999999999997</v>
      </c>
      <c r="G17" s="23">
        <v>4</v>
      </c>
      <c r="H17" s="18">
        <f t="shared" si="2"/>
        <v>12.89</v>
      </c>
      <c r="I17" s="32">
        <v>200</v>
      </c>
      <c r="J17" s="18">
        <f t="shared" si="3"/>
        <v>9.8000000000000007</v>
      </c>
      <c r="K17" s="18">
        <f t="shared" si="4"/>
        <v>2.0699999999999998</v>
      </c>
      <c r="L17" s="18">
        <f t="shared" si="5"/>
        <v>8.92</v>
      </c>
      <c r="M17" s="31">
        <f t="shared" si="6"/>
        <v>51.379999999999995</v>
      </c>
      <c r="N17" s="30"/>
      <c r="O17" s="29"/>
      <c r="P17" s="2"/>
      <c r="Q17" s="11"/>
      <c r="R17" s="16"/>
      <c r="S17" s="11"/>
    </row>
    <row r="18" spans="1:19" x14ac:dyDescent="0.25">
      <c r="A18" s="27">
        <v>44136</v>
      </c>
      <c r="B18" s="27">
        <v>44165</v>
      </c>
      <c r="C18" s="24">
        <f t="shared" si="0"/>
        <v>30</v>
      </c>
      <c r="D18" s="32">
        <v>176</v>
      </c>
      <c r="E18" s="32">
        <v>340</v>
      </c>
      <c r="F18" s="18">
        <f t="shared" si="1"/>
        <v>40.76</v>
      </c>
      <c r="G18" s="23">
        <v>4</v>
      </c>
      <c r="H18" s="18">
        <f t="shared" si="2"/>
        <v>12.47</v>
      </c>
      <c r="I18" s="32">
        <v>31.6</v>
      </c>
      <c r="J18" s="18">
        <f t="shared" si="3"/>
        <v>1.55</v>
      </c>
      <c r="K18" s="18">
        <f t="shared" si="4"/>
        <v>2.64</v>
      </c>
      <c r="L18" s="18">
        <f t="shared" si="5"/>
        <v>11.41</v>
      </c>
      <c r="M18" s="31">
        <f t="shared" si="6"/>
        <v>65.73</v>
      </c>
      <c r="N18" s="30"/>
      <c r="O18" s="25"/>
      <c r="P18" s="2"/>
      <c r="Q18" s="11"/>
      <c r="R18" s="16"/>
      <c r="S18" s="11"/>
    </row>
    <row r="19" spans="1:19" x14ac:dyDescent="0.25">
      <c r="A19" s="27">
        <v>44166</v>
      </c>
      <c r="B19" s="27">
        <v>44196</v>
      </c>
      <c r="C19" s="24">
        <f t="shared" si="0"/>
        <v>31</v>
      </c>
      <c r="D19" s="32">
        <v>286</v>
      </c>
      <c r="E19" s="32">
        <v>282</v>
      </c>
      <c r="F19" s="18">
        <f t="shared" si="1"/>
        <v>51.49</v>
      </c>
      <c r="G19" s="23">
        <v>4</v>
      </c>
      <c r="H19" s="18">
        <f t="shared" si="2"/>
        <v>12.89</v>
      </c>
      <c r="I19" s="32">
        <v>21.7</v>
      </c>
      <c r="J19" s="18">
        <f t="shared" si="3"/>
        <v>1.06</v>
      </c>
      <c r="K19" s="18">
        <f t="shared" si="4"/>
        <v>3.24</v>
      </c>
      <c r="L19" s="18">
        <f t="shared" si="5"/>
        <v>13.98</v>
      </c>
      <c r="M19" s="31">
        <f t="shared" si="6"/>
        <v>80.540000000000006</v>
      </c>
      <c r="N19" s="11"/>
      <c r="O19" s="11"/>
      <c r="P19" s="2"/>
      <c r="Q19" s="11"/>
      <c r="R19" s="16"/>
      <c r="S19" s="11"/>
    </row>
    <row r="20" spans="1:19" x14ac:dyDescent="0.25">
      <c r="A20" s="13"/>
      <c r="B20" s="13"/>
      <c r="C20" s="6"/>
      <c r="D20" s="2"/>
      <c r="E20" s="2"/>
      <c r="F20" s="2"/>
      <c r="G20" s="2"/>
      <c r="H20" s="14"/>
      <c r="I20" s="2"/>
      <c r="J20" s="2"/>
      <c r="K20" s="11"/>
      <c r="L20" s="2"/>
      <c r="M20" s="33">
        <f>SUM(M8:M19)</f>
        <v>486.38000000000005</v>
      </c>
      <c r="N20" s="11"/>
      <c r="O20" s="11"/>
      <c r="P20" s="2"/>
      <c r="Q20" s="11"/>
      <c r="R20" s="16"/>
      <c r="S20" s="11"/>
    </row>
    <row r="21" spans="1:19" x14ac:dyDescent="0.25">
      <c r="A21" s="13"/>
      <c r="B21" s="13"/>
      <c r="C21" s="33"/>
      <c r="D21" s="2"/>
      <c r="E21" s="2"/>
      <c r="F21" s="2"/>
      <c r="G21" s="2"/>
      <c r="H21" s="14"/>
      <c r="I21" s="2"/>
      <c r="J21" s="2"/>
      <c r="K21" s="11"/>
      <c r="L21" s="2"/>
      <c r="M21" s="12"/>
      <c r="N21" s="11"/>
      <c r="O21" s="11"/>
      <c r="P21" s="2"/>
      <c r="Q21" s="11"/>
      <c r="R21" s="16"/>
      <c r="S21" s="1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topLeftCell="A4" zoomScale="180" zoomScaleNormal="180" workbookViewId="0">
      <selection activeCell="M8" sqref="M8:M20"/>
    </sheetView>
  </sheetViews>
  <sheetFormatPr baseColWidth="10" defaultRowHeight="15" x14ac:dyDescent="0.25"/>
  <cols>
    <col min="1" max="1" width="11.5703125" customWidth="1"/>
    <col min="2" max="2" width="11.28515625" customWidth="1"/>
    <col min="3" max="3" width="6.140625" customWidth="1"/>
    <col min="4" max="4" width="5.85546875" customWidth="1"/>
    <col min="5" max="5" width="6.28515625" bestFit="1" customWidth="1"/>
    <col min="6" max="6" width="8.42578125" bestFit="1" customWidth="1"/>
    <col min="7" max="7" width="8.7109375" customWidth="1"/>
    <col min="8" max="8" width="8.42578125" bestFit="1" customWidth="1"/>
    <col min="9" max="9" width="8.28515625" customWidth="1"/>
    <col min="10" max="10" width="9.42578125" customWidth="1"/>
    <col min="11" max="11" width="8.85546875" bestFit="1" customWidth="1"/>
    <col min="12" max="12" width="8.28515625" customWidth="1"/>
    <col min="13" max="13" width="9.5703125" customWidth="1"/>
    <col min="14" max="14" width="8.42578125" bestFit="1" customWidth="1"/>
    <col min="15" max="15" width="7.42578125" customWidth="1"/>
    <col min="16" max="16" width="5" bestFit="1" customWidth="1"/>
    <col min="17" max="17" width="8.140625" bestFit="1" customWidth="1"/>
    <col min="18" max="18" width="4.140625" bestFit="1" customWidth="1"/>
    <col min="19" max="19" width="8.42578125" bestFit="1" customWidth="1"/>
  </cols>
  <sheetData>
    <row r="1" spans="1:19" x14ac:dyDescent="0.25">
      <c r="A1" s="21" t="s">
        <v>1</v>
      </c>
      <c r="B1" s="4"/>
      <c r="C1" s="5">
        <v>0.21</v>
      </c>
      <c r="D1" s="4"/>
      <c r="E1" s="22" t="s">
        <v>14</v>
      </c>
      <c r="G1" s="7"/>
      <c r="H1" s="4"/>
      <c r="I1" s="17" t="s">
        <v>15</v>
      </c>
      <c r="J1" s="4"/>
      <c r="K1" s="4"/>
      <c r="L1" s="4"/>
      <c r="M1" s="4"/>
      <c r="N1" s="4"/>
      <c r="O1" s="4"/>
    </row>
    <row r="2" spans="1:19" x14ac:dyDescent="0.25">
      <c r="A2" s="21" t="s">
        <v>2</v>
      </c>
      <c r="B2" s="24"/>
      <c r="C2" s="9">
        <v>5.1126963200000007E-2</v>
      </c>
      <c r="D2" s="23"/>
      <c r="E2" s="26" t="s">
        <v>17</v>
      </c>
      <c r="G2" s="20">
        <v>5.4535E-2</v>
      </c>
      <c r="I2" t="s">
        <v>19</v>
      </c>
      <c r="J2" s="23">
        <v>0.10394400000000001</v>
      </c>
      <c r="K2" s="8"/>
      <c r="L2" s="8"/>
      <c r="M2" s="8"/>
      <c r="N2" s="8"/>
      <c r="O2" s="1"/>
    </row>
    <row r="3" spans="1:19" x14ac:dyDescent="0.25">
      <c r="E3" s="26" t="s">
        <v>16</v>
      </c>
      <c r="G3" s="20">
        <v>0.12627099999999999</v>
      </c>
      <c r="I3" s="7"/>
      <c r="J3" s="8"/>
      <c r="K3" s="1"/>
      <c r="L3" s="1"/>
      <c r="M3" s="1"/>
      <c r="N3" s="1"/>
      <c r="O3" s="1"/>
      <c r="P3" s="1"/>
      <c r="Q3" s="1"/>
      <c r="R3" s="1"/>
      <c r="S3" s="1"/>
    </row>
    <row r="4" spans="1:19" x14ac:dyDescent="0.25">
      <c r="E4" s="26" t="s">
        <v>18</v>
      </c>
      <c r="G4" s="20">
        <v>4.9000000000000002E-2</v>
      </c>
      <c r="I4" s="1"/>
      <c r="J4" s="1"/>
      <c r="K4" s="1"/>
      <c r="O4" s="1"/>
      <c r="P4" s="1"/>
      <c r="Q4" s="1"/>
      <c r="R4" s="1"/>
      <c r="S4" s="1"/>
    </row>
    <row r="5" spans="1:19" x14ac:dyDescent="0.25">
      <c r="G5" s="19"/>
      <c r="I5" s="1"/>
      <c r="J5" s="1"/>
      <c r="K5" s="1"/>
      <c r="O5" s="1"/>
      <c r="P5" s="10"/>
      <c r="Q5" s="1"/>
      <c r="R5" s="1"/>
      <c r="S5" s="1"/>
    </row>
    <row r="6" spans="1:19" x14ac:dyDescent="0.25">
      <c r="A6" s="1"/>
      <c r="B6" s="1"/>
      <c r="D6" s="3" t="s">
        <v>13</v>
      </c>
      <c r="E6" s="3" t="s">
        <v>3</v>
      </c>
      <c r="F6" s="3"/>
      <c r="G6" s="1"/>
      <c r="H6" s="1"/>
      <c r="I6" s="1"/>
      <c r="J6" s="1"/>
      <c r="K6" s="1"/>
      <c r="L6" s="1"/>
      <c r="M6" s="1"/>
      <c r="O6" s="1"/>
      <c r="P6" s="1"/>
      <c r="Q6" s="1"/>
      <c r="R6" s="1"/>
      <c r="S6" s="1"/>
    </row>
    <row r="7" spans="1:19" x14ac:dyDescent="0.25">
      <c r="A7" s="23" t="s">
        <v>4</v>
      </c>
      <c r="B7" s="23" t="s">
        <v>5</v>
      </c>
      <c r="C7" s="23" t="s">
        <v>0</v>
      </c>
      <c r="D7" s="26" t="s">
        <v>7</v>
      </c>
      <c r="E7" s="26" t="s">
        <v>6</v>
      </c>
      <c r="F7" s="28" t="s">
        <v>20</v>
      </c>
      <c r="G7" s="23" t="s">
        <v>8</v>
      </c>
      <c r="H7" s="23" t="s">
        <v>9</v>
      </c>
      <c r="I7" s="26" t="s">
        <v>10</v>
      </c>
      <c r="J7" s="26" t="s">
        <v>21</v>
      </c>
      <c r="K7" s="23" t="s">
        <v>11</v>
      </c>
      <c r="L7" s="23" t="s">
        <v>1</v>
      </c>
      <c r="M7" s="23" t="s">
        <v>12</v>
      </c>
      <c r="O7" s="1"/>
      <c r="P7" s="1"/>
      <c r="Q7" s="1"/>
      <c r="R7" s="1"/>
      <c r="S7" s="1"/>
    </row>
    <row r="8" spans="1:19" x14ac:dyDescent="0.25">
      <c r="A8" s="27">
        <v>43831</v>
      </c>
      <c r="B8" s="27">
        <v>43861</v>
      </c>
      <c r="C8" s="24">
        <f>B8-A8+1</f>
        <v>31</v>
      </c>
      <c r="D8" s="32">
        <v>110</v>
      </c>
      <c r="E8" s="32">
        <v>399</v>
      </c>
      <c r="F8" s="18">
        <f>ROUND($G$3*D8,2)+ROUND($G$2*E8,2)</f>
        <v>35.650000000000006</v>
      </c>
      <c r="G8" s="23">
        <v>4</v>
      </c>
      <c r="H8" s="18">
        <f>ROUND(G8*$J$2*C8,2)</f>
        <v>12.89</v>
      </c>
      <c r="I8" s="32">
        <v>0</v>
      </c>
      <c r="J8" s="18">
        <f>ROUND($G$4*I8,2)</f>
        <v>0</v>
      </c>
      <c r="K8" s="18">
        <f>IF(J8&gt;F8,ROUND((H8)*$C$2,2),ROUND((-J8+H8+F8)*$C$2,2))</f>
        <v>2.48</v>
      </c>
      <c r="L8" s="18">
        <f>IF(J8&lt;F8,ROUND((F8+K8+H8+-J8)*$C$1,2),ROUND((K8+H8)*$C$1,2))</f>
        <v>10.71</v>
      </c>
      <c r="M8" s="31">
        <f>IF(J8&lt;F8,F8+K8+H8-J8+L8,K8+H8+L8)</f>
        <v>61.730000000000004</v>
      </c>
      <c r="N8" s="1"/>
      <c r="O8" s="1"/>
      <c r="P8" s="1"/>
      <c r="Q8" s="1"/>
      <c r="R8" s="1"/>
      <c r="S8" s="1"/>
    </row>
    <row r="9" spans="1:19" x14ac:dyDescent="0.25">
      <c r="A9" s="27">
        <v>43862</v>
      </c>
      <c r="B9" s="27">
        <v>43890</v>
      </c>
      <c r="C9" s="24">
        <f t="shared" ref="C9:C19" si="0">B9-A9+1</f>
        <v>29</v>
      </c>
      <c r="D9" s="32">
        <v>54.1</v>
      </c>
      <c r="E9" s="32">
        <v>265</v>
      </c>
      <c r="F9" s="18">
        <f t="shared" ref="F9:F19" si="1">ROUND($G$3*D9,2)+ROUND($G$2*E9,2)</f>
        <v>21.28</v>
      </c>
      <c r="G9" s="23">
        <v>4</v>
      </c>
      <c r="H9" s="18">
        <f t="shared" ref="H9:H19" si="2">ROUND(G9*$J$2*C9,2)</f>
        <v>12.06</v>
      </c>
      <c r="I9" s="32">
        <v>10.9</v>
      </c>
      <c r="J9" s="18">
        <f t="shared" ref="J9:J19" si="3">ROUND($G$4*I9,2)</f>
        <v>0.53</v>
      </c>
      <c r="K9" s="18">
        <f t="shared" ref="K9:K19" si="4">IF(J9&gt;F9,ROUND((H9)*$C$2,2),ROUND((-J9+H9+F9)*$C$2,2))</f>
        <v>1.68</v>
      </c>
      <c r="L9" s="18">
        <f t="shared" ref="L9:L19" si="5">IF(J9&lt;F9,ROUND((F9+K9+H9+-J9)*$C$1,2),ROUND((K9+H9)*$C$1,2))</f>
        <v>7.24</v>
      </c>
      <c r="M9" s="31">
        <f t="shared" ref="M9:M19" si="6">IF(J9&lt;F9,F9+K9+H9-J9+L9,K9+H9+L9)</f>
        <v>41.730000000000004</v>
      </c>
      <c r="N9" s="3"/>
      <c r="O9" s="3"/>
      <c r="P9" s="3"/>
      <c r="Q9" s="3"/>
      <c r="R9" s="3"/>
      <c r="S9" s="1"/>
    </row>
    <row r="10" spans="1:19" x14ac:dyDescent="0.25">
      <c r="A10" s="27">
        <v>43891</v>
      </c>
      <c r="B10" s="27">
        <v>43921</v>
      </c>
      <c r="C10" s="24">
        <f t="shared" si="0"/>
        <v>31</v>
      </c>
      <c r="D10" s="32">
        <v>42.7</v>
      </c>
      <c r="E10" s="32">
        <v>174</v>
      </c>
      <c r="F10" s="18">
        <f t="shared" si="1"/>
        <v>14.879999999999999</v>
      </c>
      <c r="G10" s="23">
        <v>4</v>
      </c>
      <c r="H10" s="18">
        <f t="shared" si="2"/>
        <v>12.89</v>
      </c>
      <c r="I10" s="32">
        <v>43.6</v>
      </c>
      <c r="J10" s="18">
        <f t="shared" si="3"/>
        <v>2.14</v>
      </c>
      <c r="K10" s="18">
        <f t="shared" si="4"/>
        <v>1.31</v>
      </c>
      <c r="L10" s="18">
        <f t="shared" si="5"/>
        <v>5.66</v>
      </c>
      <c r="M10" s="31">
        <f t="shared" si="6"/>
        <v>32.599999999999994</v>
      </c>
      <c r="O10" s="29"/>
      <c r="P10" s="1"/>
      <c r="Q10" s="1"/>
      <c r="R10" s="1"/>
      <c r="S10" s="1"/>
    </row>
    <row r="11" spans="1:19" x14ac:dyDescent="0.25">
      <c r="A11" s="27">
        <v>43922</v>
      </c>
      <c r="B11" s="27">
        <v>43951</v>
      </c>
      <c r="C11" s="24">
        <f t="shared" si="0"/>
        <v>30</v>
      </c>
      <c r="D11" s="32">
        <v>17.600000000000001</v>
      </c>
      <c r="E11" s="32">
        <v>121</v>
      </c>
      <c r="F11" s="18">
        <f t="shared" si="1"/>
        <v>8.82</v>
      </c>
      <c r="G11" s="23">
        <v>4</v>
      </c>
      <c r="H11" s="18">
        <f t="shared" si="2"/>
        <v>12.47</v>
      </c>
      <c r="I11" s="32">
        <v>91.2</v>
      </c>
      <c r="J11" s="18">
        <f t="shared" si="3"/>
        <v>4.47</v>
      </c>
      <c r="K11" s="18">
        <f t="shared" si="4"/>
        <v>0.86</v>
      </c>
      <c r="L11" s="18">
        <f t="shared" si="5"/>
        <v>3.71</v>
      </c>
      <c r="M11" s="31">
        <f t="shared" si="6"/>
        <v>21.39</v>
      </c>
    </row>
    <row r="12" spans="1:19" x14ac:dyDescent="0.25">
      <c r="A12" s="27">
        <v>43952</v>
      </c>
      <c r="B12" s="27">
        <v>43982</v>
      </c>
      <c r="C12" s="24">
        <f t="shared" si="0"/>
        <v>31</v>
      </c>
      <c r="D12" s="32">
        <v>15.1</v>
      </c>
      <c r="E12" s="32">
        <v>99.6</v>
      </c>
      <c r="F12" s="18">
        <f t="shared" si="1"/>
        <v>7.34</v>
      </c>
      <c r="G12" s="23">
        <v>4</v>
      </c>
      <c r="H12" s="18">
        <f t="shared" si="2"/>
        <v>12.89</v>
      </c>
      <c r="I12" s="32">
        <v>293</v>
      </c>
      <c r="J12" s="18">
        <f t="shared" si="3"/>
        <v>14.36</v>
      </c>
      <c r="K12" s="18">
        <f t="shared" si="4"/>
        <v>0.66</v>
      </c>
      <c r="L12" s="18">
        <f t="shared" si="5"/>
        <v>2.85</v>
      </c>
      <c r="M12" s="31">
        <f t="shared" si="6"/>
        <v>16.400000000000002</v>
      </c>
    </row>
    <row r="13" spans="1:19" x14ac:dyDescent="0.25">
      <c r="A13" s="27">
        <v>43983</v>
      </c>
      <c r="B13" s="27">
        <v>44012</v>
      </c>
      <c r="C13" s="24">
        <f t="shared" si="0"/>
        <v>30</v>
      </c>
      <c r="D13" s="32">
        <v>21</v>
      </c>
      <c r="E13" s="32">
        <v>122</v>
      </c>
      <c r="F13" s="18">
        <f t="shared" si="1"/>
        <v>9.3000000000000007</v>
      </c>
      <c r="G13" s="23">
        <v>4</v>
      </c>
      <c r="H13" s="18">
        <f t="shared" si="2"/>
        <v>12.47</v>
      </c>
      <c r="I13" s="32">
        <v>386</v>
      </c>
      <c r="J13" s="18">
        <f t="shared" si="3"/>
        <v>18.91</v>
      </c>
      <c r="K13" s="18">
        <f t="shared" si="4"/>
        <v>0.64</v>
      </c>
      <c r="L13" s="18">
        <f t="shared" si="5"/>
        <v>2.75</v>
      </c>
      <c r="M13" s="31">
        <f t="shared" si="6"/>
        <v>15.860000000000001</v>
      </c>
      <c r="N13" s="30"/>
      <c r="O13" s="29"/>
      <c r="P13" s="23"/>
      <c r="Q13" s="25"/>
      <c r="R13" s="30"/>
      <c r="S13" s="25"/>
    </row>
    <row r="14" spans="1:19" x14ac:dyDescent="0.25">
      <c r="A14" s="27">
        <v>44013</v>
      </c>
      <c r="B14" s="27">
        <v>44043</v>
      </c>
      <c r="C14" s="24">
        <f t="shared" si="0"/>
        <v>31</v>
      </c>
      <c r="D14" s="32">
        <v>40.6</v>
      </c>
      <c r="E14" s="32">
        <v>162</v>
      </c>
      <c r="F14" s="18">
        <f t="shared" si="1"/>
        <v>13.96</v>
      </c>
      <c r="G14" s="23">
        <v>4</v>
      </c>
      <c r="H14" s="18">
        <f t="shared" si="2"/>
        <v>12.89</v>
      </c>
      <c r="I14" s="32">
        <v>348</v>
      </c>
      <c r="J14" s="18">
        <f t="shared" si="3"/>
        <v>17.05</v>
      </c>
      <c r="K14" s="18">
        <f t="shared" si="4"/>
        <v>0.66</v>
      </c>
      <c r="L14" s="18">
        <f t="shared" si="5"/>
        <v>2.85</v>
      </c>
      <c r="M14" s="31">
        <f t="shared" si="6"/>
        <v>16.400000000000002</v>
      </c>
      <c r="N14" s="30"/>
      <c r="O14" s="25"/>
      <c r="P14" s="23"/>
      <c r="Q14" s="25"/>
      <c r="R14" s="30"/>
      <c r="S14" s="25"/>
    </row>
    <row r="15" spans="1:19" x14ac:dyDescent="0.25">
      <c r="A15" s="27">
        <v>44044</v>
      </c>
      <c r="B15" s="27">
        <v>44074</v>
      </c>
      <c r="C15" s="24">
        <f t="shared" si="0"/>
        <v>31</v>
      </c>
      <c r="D15" s="32">
        <v>32.9</v>
      </c>
      <c r="E15" s="32">
        <v>145</v>
      </c>
      <c r="F15" s="18">
        <f t="shared" si="1"/>
        <v>12.06</v>
      </c>
      <c r="G15" s="23">
        <v>4</v>
      </c>
      <c r="H15" s="18">
        <f t="shared" si="2"/>
        <v>12.89</v>
      </c>
      <c r="I15" s="32">
        <v>273</v>
      </c>
      <c r="J15" s="18">
        <f t="shared" si="3"/>
        <v>13.38</v>
      </c>
      <c r="K15" s="18">
        <f t="shared" si="4"/>
        <v>0.66</v>
      </c>
      <c r="L15" s="18">
        <f t="shared" si="5"/>
        <v>2.85</v>
      </c>
      <c r="M15" s="31">
        <f t="shared" si="6"/>
        <v>16.400000000000002</v>
      </c>
      <c r="N15" s="25"/>
      <c r="O15" s="25"/>
      <c r="P15" s="23"/>
      <c r="Q15" s="25"/>
      <c r="R15" s="30"/>
      <c r="S15" s="25"/>
    </row>
    <row r="16" spans="1:19" x14ac:dyDescent="0.25">
      <c r="A16" s="27">
        <v>44075</v>
      </c>
      <c r="B16" s="27">
        <v>44104</v>
      </c>
      <c r="C16" s="24">
        <f t="shared" si="0"/>
        <v>30</v>
      </c>
      <c r="D16" s="32">
        <v>56.4</v>
      </c>
      <c r="E16" s="32">
        <v>171</v>
      </c>
      <c r="F16" s="18">
        <f t="shared" si="1"/>
        <v>16.45</v>
      </c>
      <c r="G16" s="23">
        <v>4</v>
      </c>
      <c r="H16" s="18">
        <f t="shared" si="2"/>
        <v>12.47</v>
      </c>
      <c r="I16" s="32">
        <v>189</v>
      </c>
      <c r="J16" s="18">
        <f t="shared" si="3"/>
        <v>9.26</v>
      </c>
      <c r="K16" s="18">
        <f t="shared" si="4"/>
        <v>1.01</v>
      </c>
      <c r="L16" s="18">
        <f t="shared" si="5"/>
        <v>4.34</v>
      </c>
      <c r="M16" s="31">
        <f t="shared" si="6"/>
        <v>25.01</v>
      </c>
      <c r="N16" s="30"/>
      <c r="P16" s="23"/>
      <c r="Q16" s="25"/>
      <c r="R16" s="30"/>
      <c r="S16" s="25"/>
    </row>
    <row r="17" spans="1:19" x14ac:dyDescent="0.25">
      <c r="A17" s="27">
        <v>44105</v>
      </c>
      <c r="B17" s="27">
        <v>44135</v>
      </c>
      <c r="C17" s="24">
        <f t="shared" si="0"/>
        <v>31</v>
      </c>
      <c r="D17" s="32">
        <v>83.6</v>
      </c>
      <c r="E17" s="32">
        <v>222</v>
      </c>
      <c r="F17" s="18">
        <f t="shared" si="1"/>
        <v>22.67</v>
      </c>
      <c r="G17" s="23">
        <v>4</v>
      </c>
      <c r="H17" s="18">
        <f t="shared" si="2"/>
        <v>12.89</v>
      </c>
      <c r="I17" s="32">
        <v>70.7</v>
      </c>
      <c r="J17" s="18">
        <f t="shared" si="3"/>
        <v>3.46</v>
      </c>
      <c r="K17" s="18">
        <f t="shared" si="4"/>
        <v>1.64</v>
      </c>
      <c r="L17" s="18">
        <f t="shared" si="5"/>
        <v>7.09</v>
      </c>
      <c r="M17" s="31">
        <f t="shared" si="6"/>
        <v>40.83</v>
      </c>
      <c r="N17" s="30"/>
      <c r="O17" s="29"/>
      <c r="P17" s="23"/>
      <c r="Q17" s="25"/>
      <c r="R17" s="30"/>
      <c r="S17" s="25"/>
    </row>
    <row r="18" spans="1:19" x14ac:dyDescent="0.25">
      <c r="A18" s="27">
        <v>44136</v>
      </c>
      <c r="B18" s="27">
        <v>44165</v>
      </c>
      <c r="C18" s="24">
        <f t="shared" si="0"/>
        <v>30</v>
      </c>
      <c r="D18" s="32">
        <v>152</v>
      </c>
      <c r="E18" s="32">
        <v>336</v>
      </c>
      <c r="F18" s="18">
        <f t="shared" si="1"/>
        <v>37.510000000000005</v>
      </c>
      <c r="G18" s="23">
        <v>4</v>
      </c>
      <c r="H18" s="18">
        <f t="shared" si="2"/>
        <v>12.47</v>
      </c>
      <c r="I18" s="32">
        <v>0</v>
      </c>
      <c r="J18" s="18">
        <f t="shared" si="3"/>
        <v>0</v>
      </c>
      <c r="K18" s="18">
        <f t="shared" si="4"/>
        <v>2.56</v>
      </c>
      <c r="L18" s="18">
        <f t="shared" si="5"/>
        <v>11.03</v>
      </c>
      <c r="M18" s="31">
        <f t="shared" si="6"/>
        <v>63.570000000000007</v>
      </c>
      <c r="N18" s="30"/>
      <c r="O18" s="25"/>
      <c r="P18" s="23"/>
      <c r="Q18" s="25"/>
      <c r="R18" s="30"/>
      <c r="S18" s="25"/>
    </row>
    <row r="19" spans="1:19" x14ac:dyDescent="0.25">
      <c r="A19" s="27">
        <v>44166</v>
      </c>
      <c r="B19" s="27">
        <v>44196</v>
      </c>
      <c r="C19" s="24">
        <f t="shared" si="0"/>
        <v>31</v>
      </c>
      <c r="D19" s="32">
        <v>176</v>
      </c>
      <c r="E19" s="32">
        <v>372</v>
      </c>
      <c r="F19" s="18">
        <f t="shared" si="1"/>
        <v>42.51</v>
      </c>
      <c r="G19" s="23">
        <v>4</v>
      </c>
      <c r="H19" s="18">
        <f t="shared" si="2"/>
        <v>12.89</v>
      </c>
      <c r="I19" s="32">
        <v>0</v>
      </c>
      <c r="J19" s="18">
        <f t="shared" si="3"/>
        <v>0</v>
      </c>
      <c r="K19" s="18">
        <f t="shared" si="4"/>
        <v>2.83</v>
      </c>
      <c r="L19" s="18">
        <f t="shared" si="5"/>
        <v>12.23</v>
      </c>
      <c r="M19" s="31">
        <f t="shared" si="6"/>
        <v>70.459999999999994</v>
      </c>
      <c r="N19" s="25"/>
      <c r="O19" s="25"/>
      <c r="P19" s="23"/>
      <c r="Q19" s="25"/>
      <c r="R19" s="30"/>
      <c r="S19" s="25"/>
    </row>
    <row r="20" spans="1:19" x14ac:dyDescent="0.25">
      <c r="A20" s="27"/>
      <c r="B20" s="27"/>
      <c r="C20" s="24"/>
      <c r="D20" s="23"/>
      <c r="E20" s="23"/>
      <c r="F20" s="23"/>
      <c r="G20" s="23"/>
      <c r="H20" s="28"/>
      <c r="I20" s="23"/>
      <c r="J20" s="23"/>
      <c r="K20" s="25"/>
      <c r="L20" s="23"/>
      <c r="M20" s="33">
        <f>SUM(M8:M19)</f>
        <v>422.38</v>
      </c>
      <c r="N20" s="25"/>
      <c r="O20" s="25"/>
      <c r="P20" s="23"/>
      <c r="Q20" s="25"/>
      <c r="R20" s="30"/>
      <c r="S20" s="25"/>
    </row>
    <row r="21" spans="1:19" x14ac:dyDescent="0.25">
      <c r="A21" s="27"/>
      <c r="B21" s="27"/>
      <c r="C21" s="24"/>
      <c r="D21" s="23"/>
      <c r="E21" s="23"/>
      <c r="F21" s="23"/>
      <c r="G21" s="23"/>
      <c r="H21" s="28"/>
      <c r="I21" s="23"/>
      <c r="J21" s="23"/>
      <c r="K21" s="25"/>
      <c r="L21" s="23"/>
      <c r="M21" s="26"/>
      <c r="N21" s="25"/>
      <c r="O21" s="25"/>
      <c r="P21" s="23"/>
      <c r="Q21" s="25"/>
      <c r="R21" s="30"/>
      <c r="S21" s="25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topLeftCell="A4" zoomScale="180" zoomScaleNormal="180" workbookViewId="0">
      <selection activeCell="A22" sqref="A22"/>
    </sheetView>
  </sheetViews>
  <sheetFormatPr baseColWidth="10" defaultRowHeight="15" x14ac:dyDescent="0.25"/>
  <cols>
    <col min="1" max="1" width="11.5703125" customWidth="1"/>
    <col min="2" max="2" width="11.28515625" customWidth="1"/>
    <col min="3" max="3" width="6.140625" customWidth="1"/>
    <col min="4" max="4" width="5.85546875" customWidth="1"/>
    <col min="5" max="5" width="6.28515625" bestFit="1" customWidth="1"/>
    <col min="6" max="6" width="8.42578125" bestFit="1" customWidth="1"/>
    <col min="7" max="7" width="8.7109375" customWidth="1"/>
    <col min="8" max="8" width="8.42578125" bestFit="1" customWidth="1"/>
    <col min="9" max="9" width="8.28515625" customWidth="1"/>
    <col min="10" max="10" width="9.42578125" customWidth="1"/>
    <col min="11" max="11" width="8.85546875" bestFit="1" customWidth="1"/>
    <col min="12" max="12" width="8.42578125" customWidth="1"/>
    <col min="13" max="13" width="10" customWidth="1"/>
    <col min="14" max="14" width="8.42578125" bestFit="1" customWidth="1"/>
    <col min="15" max="15" width="7.42578125" customWidth="1"/>
    <col min="16" max="16" width="5" bestFit="1" customWidth="1"/>
    <col min="17" max="17" width="8.140625" bestFit="1" customWidth="1"/>
    <col min="18" max="18" width="4.140625" bestFit="1" customWidth="1"/>
    <col min="19" max="19" width="8.42578125" bestFit="1" customWidth="1"/>
  </cols>
  <sheetData>
    <row r="1" spans="1:19" x14ac:dyDescent="0.25">
      <c r="A1" s="21" t="s">
        <v>1</v>
      </c>
      <c r="B1" s="4"/>
      <c r="C1" s="5">
        <v>0.21</v>
      </c>
      <c r="D1" s="4"/>
      <c r="E1" s="22" t="s">
        <v>14</v>
      </c>
      <c r="G1" s="7"/>
      <c r="H1" s="4"/>
      <c r="I1" s="17" t="s">
        <v>15</v>
      </c>
      <c r="J1" s="4"/>
      <c r="K1" s="4"/>
      <c r="L1" s="4"/>
      <c r="M1" s="4"/>
      <c r="N1" s="4"/>
      <c r="O1" s="4"/>
    </row>
    <row r="2" spans="1:19" x14ac:dyDescent="0.25">
      <c r="A2" s="21" t="s">
        <v>2</v>
      </c>
      <c r="B2" s="24"/>
      <c r="C2" s="9">
        <v>5.1126963200000007E-2</v>
      </c>
      <c r="D2" s="23"/>
      <c r="E2" s="26" t="s">
        <v>17</v>
      </c>
      <c r="G2" s="20">
        <v>5.4535E-2</v>
      </c>
      <c r="I2" t="s">
        <v>19</v>
      </c>
      <c r="J2" s="23">
        <v>0.10394400000000001</v>
      </c>
      <c r="K2" s="8"/>
      <c r="L2" s="8"/>
      <c r="M2" s="8"/>
      <c r="N2" s="8"/>
      <c r="O2" s="1"/>
    </row>
    <row r="3" spans="1:19" x14ac:dyDescent="0.25">
      <c r="E3" s="26" t="s">
        <v>16</v>
      </c>
      <c r="G3" s="20">
        <v>0.12627099999999999</v>
      </c>
      <c r="I3" s="7"/>
      <c r="J3" s="8"/>
      <c r="K3" s="1"/>
      <c r="L3" s="1"/>
      <c r="M3" s="1"/>
      <c r="N3" s="1"/>
      <c r="O3" s="1"/>
      <c r="P3" s="1"/>
      <c r="Q3" s="1"/>
      <c r="R3" s="1"/>
      <c r="S3" s="1"/>
    </row>
    <row r="4" spans="1:19" x14ac:dyDescent="0.25">
      <c r="E4" s="26" t="s">
        <v>18</v>
      </c>
      <c r="G4" s="20">
        <v>4.9000000000000002E-2</v>
      </c>
      <c r="I4" s="1"/>
      <c r="J4" s="1"/>
      <c r="K4" s="1"/>
      <c r="O4" s="1"/>
      <c r="P4" s="1"/>
      <c r="Q4" s="1"/>
      <c r="R4" s="1"/>
      <c r="S4" s="1"/>
    </row>
    <row r="5" spans="1:19" x14ac:dyDescent="0.25">
      <c r="G5" s="19"/>
      <c r="I5" s="1"/>
      <c r="J5" s="1"/>
      <c r="K5" s="1"/>
      <c r="O5" s="1"/>
      <c r="P5" s="10"/>
      <c r="Q5" s="1"/>
      <c r="R5" s="1"/>
      <c r="S5" s="1"/>
    </row>
    <row r="6" spans="1:19" x14ac:dyDescent="0.25">
      <c r="A6" s="1"/>
      <c r="B6" s="1"/>
      <c r="D6" s="3" t="s">
        <v>13</v>
      </c>
      <c r="E6" s="3" t="s">
        <v>3</v>
      </c>
      <c r="F6" s="3"/>
      <c r="G6" s="1"/>
      <c r="H6" s="1"/>
      <c r="I6" s="1"/>
      <c r="J6" s="1"/>
      <c r="K6" s="1"/>
      <c r="L6" s="1"/>
      <c r="M6" s="1"/>
      <c r="O6" s="1"/>
      <c r="P6" s="1"/>
      <c r="Q6" s="1"/>
      <c r="R6" s="1"/>
      <c r="S6" s="1"/>
    </row>
    <row r="7" spans="1:19" x14ac:dyDescent="0.25">
      <c r="A7" s="23" t="s">
        <v>4</v>
      </c>
      <c r="B7" s="23" t="s">
        <v>5</v>
      </c>
      <c r="C7" s="23" t="s">
        <v>0</v>
      </c>
      <c r="D7" s="26" t="s">
        <v>7</v>
      </c>
      <c r="E7" s="26" t="s">
        <v>6</v>
      </c>
      <c r="F7" s="28" t="s">
        <v>20</v>
      </c>
      <c r="G7" s="23" t="s">
        <v>8</v>
      </c>
      <c r="H7" s="23" t="s">
        <v>9</v>
      </c>
      <c r="I7" s="26" t="s">
        <v>10</v>
      </c>
      <c r="J7" s="26" t="s">
        <v>21</v>
      </c>
      <c r="K7" s="23" t="s">
        <v>11</v>
      </c>
      <c r="L7" s="23" t="s">
        <v>1</v>
      </c>
      <c r="M7" s="23" t="s">
        <v>12</v>
      </c>
      <c r="O7" s="1"/>
      <c r="P7" s="1"/>
      <c r="Q7" s="1"/>
      <c r="R7" s="1"/>
      <c r="S7" s="1"/>
    </row>
    <row r="8" spans="1:19" x14ac:dyDescent="0.25">
      <c r="A8" s="27">
        <v>43831</v>
      </c>
      <c r="B8" s="27">
        <v>43861</v>
      </c>
      <c r="C8" s="24">
        <f>B8-A8+1</f>
        <v>31</v>
      </c>
      <c r="D8" s="32">
        <v>110</v>
      </c>
      <c r="E8" s="32">
        <v>399</v>
      </c>
      <c r="F8" s="18">
        <f>ROUND($G$3*D8,2)+ROUND($G$2*E8,2)</f>
        <v>35.650000000000006</v>
      </c>
      <c r="G8" s="23">
        <v>4</v>
      </c>
      <c r="H8" s="18">
        <f>ROUND(G8*$J$2*C8,2)</f>
        <v>12.89</v>
      </c>
      <c r="I8" s="32">
        <v>0</v>
      </c>
      <c r="J8" s="18">
        <f>ROUND($G$4*I8,2)</f>
        <v>0</v>
      </c>
      <c r="K8" s="18">
        <f>IF(J8&gt;F8,ROUND((H8)*$C$2,2),ROUND((-J8+H8+F8)*$C$2,2))</f>
        <v>2.48</v>
      </c>
      <c r="L8" s="18">
        <f>IF(J8&lt;F8,ROUND((F8+K8+H8+-J8)*$C$1,2),ROUND((K8+H8)*$C$1,2))</f>
        <v>10.71</v>
      </c>
      <c r="M8" s="31">
        <f>IF(J8&lt;F8,F8+K8+H8-J8+L8,K8+H8+L8)</f>
        <v>61.730000000000004</v>
      </c>
      <c r="N8" s="1"/>
      <c r="O8" s="1"/>
      <c r="P8" s="1"/>
      <c r="Q8" s="1"/>
      <c r="R8" s="1"/>
      <c r="S8" s="1"/>
    </row>
    <row r="9" spans="1:19" x14ac:dyDescent="0.25">
      <c r="A9" s="27">
        <v>43862</v>
      </c>
      <c r="B9" s="27">
        <v>43890</v>
      </c>
      <c r="C9" s="24">
        <f t="shared" ref="C9:C19" si="0">B9-A9+1</f>
        <v>29</v>
      </c>
      <c r="D9" s="32">
        <v>53.8</v>
      </c>
      <c r="E9" s="32">
        <v>256</v>
      </c>
      <c r="F9" s="18">
        <f t="shared" ref="F9:F19" si="1">ROUND($G$3*D9,2)+ROUND($G$2*E9,2)</f>
        <v>20.75</v>
      </c>
      <c r="G9" s="23">
        <v>4</v>
      </c>
      <c r="H9" s="18">
        <f t="shared" ref="H9:H19" si="2">ROUND(G9*$J$2*C9,2)</f>
        <v>12.06</v>
      </c>
      <c r="I9" s="32">
        <v>0</v>
      </c>
      <c r="J9" s="18">
        <f t="shared" ref="J9:J19" si="3">ROUND($G$4*I9,2)</f>
        <v>0</v>
      </c>
      <c r="K9" s="18">
        <f t="shared" ref="K9:K19" si="4">IF(J9&gt;F9,ROUND((H9)*$C$2,2),ROUND((-J9+H9+F9)*$C$2,2))</f>
        <v>1.68</v>
      </c>
      <c r="L9" s="18">
        <f t="shared" ref="L9:L19" si="5">IF(J9&lt;F9,ROUND((F9+K9+H9+-J9)*$C$1,2),ROUND((K9+H9)*$C$1,2))</f>
        <v>7.24</v>
      </c>
      <c r="M9" s="31">
        <f t="shared" ref="M9:M19" si="6">IF(J9&lt;F9,F9+K9+H9-J9+L9,K9+H9+L9)</f>
        <v>41.730000000000004</v>
      </c>
      <c r="N9" s="3"/>
      <c r="O9" s="3"/>
      <c r="P9" s="3"/>
      <c r="Q9" s="3"/>
      <c r="R9" s="3"/>
      <c r="S9" s="1"/>
    </row>
    <row r="10" spans="1:19" x14ac:dyDescent="0.25">
      <c r="A10" s="27">
        <v>43891</v>
      </c>
      <c r="B10" s="27">
        <v>43921</v>
      </c>
      <c r="C10" s="24">
        <f t="shared" si="0"/>
        <v>31</v>
      </c>
      <c r="D10" s="32">
        <v>34</v>
      </c>
      <c r="E10" s="32">
        <v>143</v>
      </c>
      <c r="F10" s="18">
        <f t="shared" si="1"/>
        <v>12.09</v>
      </c>
      <c r="G10" s="23">
        <v>4</v>
      </c>
      <c r="H10" s="18">
        <f t="shared" si="2"/>
        <v>12.89</v>
      </c>
      <c r="I10" s="32">
        <v>0</v>
      </c>
      <c r="J10" s="18">
        <f t="shared" si="3"/>
        <v>0</v>
      </c>
      <c r="K10" s="18">
        <f t="shared" si="4"/>
        <v>1.28</v>
      </c>
      <c r="L10" s="18">
        <f t="shared" si="5"/>
        <v>5.51</v>
      </c>
      <c r="M10" s="31">
        <f t="shared" si="6"/>
        <v>31.769999999999996</v>
      </c>
      <c r="O10" s="29"/>
      <c r="P10" s="1"/>
      <c r="Q10" s="1"/>
      <c r="R10" s="1"/>
      <c r="S10" s="1"/>
    </row>
    <row r="11" spans="1:19" x14ac:dyDescent="0.25">
      <c r="A11" s="27">
        <v>43922</v>
      </c>
      <c r="B11" s="27">
        <v>43951</v>
      </c>
      <c r="C11" s="24">
        <f t="shared" si="0"/>
        <v>30</v>
      </c>
      <c r="D11" s="32">
        <v>11</v>
      </c>
      <c r="E11" s="32">
        <v>57.6</v>
      </c>
      <c r="F11" s="18">
        <f t="shared" si="1"/>
        <v>4.53</v>
      </c>
      <c r="G11" s="23">
        <v>4</v>
      </c>
      <c r="H11" s="18">
        <f t="shared" si="2"/>
        <v>12.47</v>
      </c>
      <c r="I11" s="32">
        <v>7.03</v>
      </c>
      <c r="J11" s="18">
        <f t="shared" si="3"/>
        <v>0.34</v>
      </c>
      <c r="K11" s="18">
        <f t="shared" si="4"/>
        <v>0.85</v>
      </c>
      <c r="L11" s="18">
        <f t="shared" si="5"/>
        <v>3.68</v>
      </c>
      <c r="M11" s="31">
        <f t="shared" si="6"/>
        <v>21.19</v>
      </c>
    </row>
    <row r="12" spans="1:19" x14ac:dyDescent="0.25">
      <c r="A12" s="27">
        <v>43952</v>
      </c>
      <c r="B12" s="27">
        <v>43982</v>
      </c>
      <c r="C12" s="24">
        <f t="shared" si="0"/>
        <v>31</v>
      </c>
      <c r="D12" s="32">
        <v>6.81</v>
      </c>
      <c r="E12" s="32">
        <v>10</v>
      </c>
      <c r="F12" s="18">
        <f t="shared" si="1"/>
        <v>1.4100000000000001</v>
      </c>
      <c r="G12" s="23">
        <v>4</v>
      </c>
      <c r="H12" s="18">
        <f t="shared" si="2"/>
        <v>12.89</v>
      </c>
      <c r="I12" s="32">
        <v>176</v>
      </c>
      <c r="J12" s="18">
        <f t="shared" si="3"/>
        <v>8.6199999999999992</v>
      </c>
      <c r="K12" s="18">
        <f t="shared" si="4"/>
        <v>0.66</v>
      </c>
      <c r="L12" s="18">
        <f t="shared" si="5"/>
        <v>2.85</v>
      </c>
      <c r="M12" s="31">
        <f t="shared" si="6"/>
        <v>16.400000000000002</v>
      </c>
    </row>
    <row r="13" spans="1:19" x14ac:dyDescent="0.25">
      <c r="A13" s="27">
        <v>43983</v>
      </c>
      <c r="B13" s="27">
        <v>44012</v>
      </c>
      <c r="C13" s="24">
        <f t="shared" si="0"/>
        <v>30</v>
      </c>
      <c r="D13" s="32">
        <v>0</v>
      </c>
      <c r="E13" s="32">
        <v>0</v>
      </c>
      <c r="F13" s="18">
        <f t="shared" si="1"/>
        <v>0</v>
      </c>
      <c r="G13" s="23">
        <v>4</v>
      </c>
      <c r="H13" s="18">
        <f t="shared" si="2"/>
        <v>12.47</v>
      </c>
      <c r="I13" s="32">
        <v>227</v>
      </c>
      <c r="J13" s="18">
        <f t="shared" si="3"/>
        <v>11.12</v>
      </c>
      <c r="K13" s="18">
        <f t="shared" si="4"/>
        <v>0.64</v>
      </c>
      <c r="L13" s="18">
        <f t="shared" si="5"/>
        <v>2.75</v>
      </c>
      <c r="M13" s="31">
        <f t="shared" si="6"/>
        <v>15.860000000000001</v>
      </c>
      <c r="N13" s="30"/>
      <c r="O13" s="29"/>
      <c r="P13" s="23"/>
      <c r="Q13" s="25"/>
      <c r="R13" s="30"/>
      <c r="S13" s="25"/>
    </row>
    <row r="14" spans="1:19" x14ac:dyDescent="0.25">
      <c r="A14" s="27">
        <v>44013</v>
      </c>
      <c r="B14" s="27">
        <v>44043</v>
      </c>
      <c r="C14" s="24">
        <f t="shared" si="0"/>
        <v>31</v>
      </c>
      <c r="D14" s="32">
        <v>5.52</v>
      </c>
      <c r="E14" s="32">
        <v>16.3</v>
      </c>
      <c r="F14" s="18">
        <f t="shared" si="1"/>
        <v>1.5899999999999999</v>
      </c>
      <c r="G14" s="23">
        <v>4</v>
      </c>
      <c r="H14" s="18">
        <f t="shared" si="2"/>
        <v>12.89</v>
      </c>
      <c r="I14" s="32">
        <v>148</v>
      </c>
      <c r="J14" s="18">
        <f t="shared" si="3"/>
        <v>7.25</v>
      </c>
      <c r="K14" s="18">
        <f t="shared" si="4"/>
        <v>0.66</v>
      </c>
      <c r="L14" s="18">
        <f t="shared" si="5"/>
        <v>2.85</v>
      </c>
      <c r="M14" s="31">
        <f t="shared" si="6"/>
        <v>16.400000000000002</v>
      </c>
      <c r="N14" s="30"/>
      <c r="O14" s="25"/>
      <c r="P14" s="23"/>
      <c r="Q14" s="25"/>
      <c r="R14" s="30"/>
      <c r="S14" s="25"/>
    </row>
    <row r="15" spans="1:19" x14ac:dyDescent="0.25">
      <c r="A15" s="27">
        <v>44044</v>
      </c>
      <c r="B15" s="27">
        <v>44074</v>
      </c>
      <c r="C15" s="24">
        <f t="shared" si="0"/>
        <v>31</v>
      </c>
      <c r="D15" s="32">
        <v>6.33</v>
      </c>
      <c r="E15" s="32">
        <v>9.5399999999999991</v>
      </c>
      <c r="F15" s="18">
        <f t="shared" si="1"/>
        <v>1.32</v>
      </c>
      <c r="G15" s="23">
        <v>4</v>
      </c>
      <c r="H15" s="18">
        <f t="shared" si="2"/>
        <v>12.89</v>
      </c>
      <c r="I15" s="32">
        <v>95.9</v>
      </c>
      <c r="J15" s="18">
        <f t="shared" si="3"/>
        <v>4.7</v>
      </c>
      <c r="K15" s="18">
        <f t="shared" si="4"/>
        <v>0.66</v>
      </c>
      <c r="L15" s="18">
        <f t="shared" si="5"/>
        <v>2.85</v>
      </c>
      <c r="M15" s="31">
        <f t="shared" si="6"/>
        <v>16.400000000000002</v>
      </c>
      <c r="N15" s="25"/>
      <c r="O15" s="25"/>
      <c r="P15" s="23"/>
      <c r="Q15" s="25"/>
      <c r="R15" s="30"/>
      <c r="S15" s="25"/>
    </row>
    <row r="16" spans="1:19" x14ac:dyDescent="0.25">
      <c r="A16" s="27">
        <v>44075</v>
      </c>
      <c r="B16" s="27">
        <v>44104</v>
      </c>
      <c r="C16" s="24">
        <f t="shared" si="0"/>
        <v>30</v>
      </c>
      <c r="D16" s="32">
        <v>21.6</v>
      </c>
      <c r="E16" s="32">
        <v>54.5</v>
      </c>
      <c r="F16" s="18">
        <f t="shared" si="1"/>
        <v>5.7</v>
      </c>
      <c r="G16" s="23">
        <v>4</v>
      </c>
      <c r="H16" s="18">
        <f t="shared" si="2"/>
        <v>12.47</v>
      </c>
      <c r="I16" s="32">
        <v>32.9</v>
      </c>
      <c r="J16" s="18">
        <f t="shared" si="3"/>
        <v>1.61</v>
      </c>
      <c r="K16" s="18">
        <f t="shared" si="4"/>
        <v>0.85</v>
      </c>
      <c r="L16" s="18">
        <f t="shared" si="5"/>
        <v>3.66</v>
      </c>
      <c r="M16" s="31">
        <f t="shared" si="6"/>
        <v>21.07</v>
      </c>
      <c r="N16" s="30"/>
      <c r="P16" s="23"/>
      <c r="Q16" s="25"/>
      <c r="R16" s="30"/>
      <c r="S16" s="25"/>
    </row>
    <row r="17" spans="1:19" x14ac:dyDescent="0.25">
      <c r="A17" s="27">
        <v>44105</v>
      </c>
      <c r="B17" s="27">
        <v>44135</v>
      </c>
      <c r="C17" s="24">
        <f t="shared" si="0"/>
        <v>31</v>
      </c>
      <c r="D17" s="32">
        <v>64.400000000000006</v>
      </c>
      <c r="E17" s="32">
        <v>179</v>
      </c>
      <c r="F17" s="18">
        <f t="shared" si="1"/>
        <v>17.89</v>
      </c>
      <c r="G17" s="23">
        <v>4</v>
      </c>
      <c r="H17" s="18">
        <f t="shared" si="2"/>
        <v>12.89</v>
      </c>
      <c r="I17" s="32">
        <v>0</v>
      </c>
      <c r="J17" s="18">
        <f t="shared" si="3"/>
        <v>0</v>
      </c>
      <c r="K17" s="18">
        <f t="shared" si="4"/>
        <v>1.57</v>
      </c>
      <c r="L17" s="18">
        <f t="shared" si="5"/>
        <v>6.79</v>
      </c>
      <c r="M17" s="31">
        <f t="shared" si="6"/>
        <v>39.14</v>
      </c>
      <c r="N17" s="30"/>
      <c r="O17" s="29"/>
      <c r="P17" s="23"/>
      <c r="Q17" s="25"/>
      <c r="R17" s="30"/>
      <c r="S17" s="25"/>
    </row>
    <row r="18" spans="1:19" x14ac:dyDescent="0.25">
      <c r="A18" s="27">
        <v>44136</v>
      </c>
      <c r="B18" s="27">
        <v>44165</v>
      </c>
      <c r="C18" s="24">
        <f t="shared" si="0"/>
        <v>30</v>
      </c>
      <c r="D18" s="32">
        <v>152</v>
      </c>
      <c r="E18" s="32">
        <v>336</v>
      </c>
      <c r="F18" s="18">
        <f t="shared" si="1"/>
        <v>37.510000000000005</v>
      </c>
      <c r="G18" s="23">
        <v>4</v>
      </c>
      <c r="H18" s="18">
        <f t="shared" si="2"/>
        <v>12.47</v>
      </c>
      <c r="I18" s="32">
        <v>0</v>
      </c>
      <c r="J18" s="18">
        <f t="shared" si="3"/>
        <v>0</v>
      </c>
      <c r="K18" s="18">
        <f t="shared" si="4"/>
        <v>2.56</v>
      </c>
      <c r="L18" s="18">
        <f t="shared" si="5"/>
        <v>11.03</v>
      </c>
      <c r="M18" s="31">
        <f t="shared" si="6"/>
        <v>63.570000000000007</v>
      </c>
      <c r="N18" s="30"/>
      <c r="O18" s="25"/>
      <c r="P18" s="23"/>
      <c r="Q18" s="25"/>
      <c r="R18" s="30"/>
      <c r="S18" s="25"/>
    </row>
    <row r="19" spans="1:19" x14ac:dyDescent="0.25">
      <c r="A19" s="27">
        <v>44166</v>
      </c>
      <c r="B19" s="27">
        <v>44196</v>
      </c>
      <c r="C19" s="24">
        <f t="shared" si="0"/>
        <v>31</v>
      </c>
      <c r="D19" s="32">
        <v>176</v>
      </c>
      <c r="E19" s="32">
        <v>372</v>
      </c>
      <c r="F19" s="18">
        <f t="shared" si="1"/>
        <v>42.51</v>
      </c>
      <c r="G19" s="23">
        <v>4</v>
      </c>
      <c r="H19" s="18">
        <f t="shared" si="2"/>
        <v>12.89</v>
      </c>
      <c r="I19" s="32">
        <v>0</v>
      </c>
      <c r="J19" s="18">
        <f t="shared" si="3"/>
        <v>0</v>
      </c>
      <c r="K19" s="18">
        <f t="shared" si="4"/>
        <v>2.83</v>
      </c>
      <c r="L19" s="18">
        <f t="shared" si="5"/>
        <v>12.23</v>
      </c>
      <c r="M19" s="31">
        <f t="shared" si="6"/>
        <v>70.459999999999994</v>
      </c>
      <c r="N19" s="25"/>
      <c r="O19" s="25"/>
      <c r="P19" s="23"/>
      <c r="Q19" s="25"/>
      <c r="R19" s="30"/>
      <c r="S19" s="25"/>
    </row>
    <row r="20" spans="1:19" x14ac:dyDescent="0.25">
      <c r="A20" s="27"/>
      <c r="B20" s="27"/>
      <c r="C20" s="24"/>
      <c r="D20" s="23"/>
      <c r="E20" s="23"/>
      <c r="F20" s="23"/>
      <c r="G20" s="23"/>
      <c r="H20" s="28"/>
      <c r="I20" s="23"/>
      <c r="J20" s="23"/>
      <c r="K20" s="25"/>
      <c r="L20" s="23"/>
      <c r="M20" s="33">
        <f>SUM(M8:M19)</f>
        <v>415.72</v>
      </c>
      <c r="N20" s="25"/>
      <c r="O20" s="25"/>
      <c r="P20" s="23"/>
      <c r="Q20" s="25"/>
      <c r="R20" s="30"/>
      <c r="S20" s="25"/>
    </row>
    <row r="21" spans="1:19" x14ac:dyDescent="0.25">
      <c r="A21" s="27"/>
      <c r="B21" s="27"/>
      <c r="C21" s="24"/>
      <c r="D21" s="23"/>
      <c r="E21" s="23"/>
      <c r="F21" s="23"/>
      <c r="G21" s="23"/>
      <c r="H21" s="28"/>
      <c r="I21" s="23"/>
      <c r="J21" s="23"/>
      <c r="K21" s="25"/>
      <c r="L21" s="23"/>
      <c r="M21" s="26"/>
      <c r="N21" s="25"/>
      <c r="O21" s="25"/>
      <c r="P21" s="23"/>
      <c r="Q21" s="25"/>
      <c r="R21" s="30"/>
      <c r="S21" s="25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F10"/>
  <sheetViews>
    <sheetView tabSelected="1" zoomScale="220" zoomScaleNormal="220" workbookViewId="0">
      <selection activeCell="D11" sqref="D11"/>
    </sheetView>
  </sheetViews>
  <sheetFormatPr baseColWidth="10" defaultRowHeight="15" x14ac:dyDescent="0.25"/>
  <cols>
    <col min="4" max="4" width="15.7109375" customWidth="1"/>
  </cols>
  <sheetData>
    <row r="5" spans="3:6" x14ac:dyDescent="0.25">
      <c r="D5" t="s">
        <v>22</v>
      </c>
      <c r="E5" s="34">
        <f>ORIGINAL!M20</f>
        <v>486.38000000000005</v>
      </c>
    </row>
    <row r="6" spans="3:6" x14ac:dyDescent="0.25">
      <c r="D6" t="s">
        <v>23</v>
      </c>
      <c r="E6" s="34">
        <f>'BATERIA 5kwh'!M20</f>
        <v>422.38</v>
      </c>
      <c r="F6" s="34">
        <f>E5-E6</f>
        <v>64.000000000000057</v>
      </c>
    </row>
    <row r="7" spans="3:6" x14ac:dyDescent="0.25">
      <c r="D7" t="s">
        <v>24</v>
      </c>
      <c r="E7" s="34">
        <f>'BATERIA 20kwh'!M20</f>
        <v>415.72</v>
      </c>
      <c r="F7" s="34">
        <f>E5-E7</f>
        <v>70.660000000000025</v>
      </c>
    </row>
    <row r="9" spans="3:6" x14ac:dyDescent="0.25">
      <c r="C9">
        <v>1000</v>
      </c>
      <c r="D9" s="35">
        <f>C9/F6</f>
        <v>15.624999999999986</v>
      </c>
      <c r="E9" s="36">
        <f>D9*365</f>
        <v>5703.1249999999945</v>
      </c>
    </row>
    <row r="10" spans="3:6" x14ac:dyDescent="0.25">
      <c r="D10" s="34">
        <f>F6*5</f>
        <v>320.00000000000028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ORIGINAL</vt:lpstr>
      <vt:lpstr>BATERIA 5kwh</vt:lpstr>
      <vt:lpstr>BATERIA 20kwh</vt:lpstr>
      <vt:lpstr>Hoja5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</dc:creator>
  <cp:lastModifiedBy>luis</cp:lastModifiedBy>
  <dcterms:created xsi:type="dcterms:W3CDTF">2021-02-24T11:19:24Z</dcterms:created>
  <dcterms:modified xsi:type="dcterms:W3CDTF">2021-02-24T18:32:45Z</dcterms:modified>
</cp:coreProperties>
</file>